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495" activeTab="0"/>
  </bookViews>
  <sheets>
    <sheet name="NMWM08080 &amp; NMWM08090" sheetId="1" r:id="rId1"/>
  </sheets>
  <definedNames>
    <definedName name="_xlnm.Print_Area" localSheetId="0">'NMWM08080 &amp; NMWM08090'!$A$1:$Q$49</definedName>
  </definedNames>
  <calcPr fullCalcOnLoad="1"/>
</workbook>
</file>

<file path=xl/sharedStrings.xml><?xml version="1.0" encoding="utf-8"?>
<sst xmlns="http://schemas.openxmlformats.org/spreadsheetml/2006/main" count="49" uniqueCount="22">
  <si>
    <t>Examples of calculating basic hours where salaried hours contract varied</t>
  </si>
  <si>
    <t>Varied once</t>
  </si>
  <si>
    <t>Subsequent variation</t>
  </si>
  <si>
    <t>Calculation year =</t>
  </si>
  <si>
    <t>to</t>
  </si>
  <si>
    <t>Basic hours =</t>
  </si>
  <si>
    <t>hours</t>
  </si>
  <si>
    <t>a.</t>
  </si>
  <si>
    <t>x</t>
  </si>
  <si>
    <t>=</t>
  </si>
  <si>
    <t>b2.</t>
  </si>
  <si>
    <t>b.</t>
  </si>
  <si>
    <t>c.</t>
  </si>
  <si>
    <t xml:space="preserve">hours </t>
  </si>
  <si>
    <t>Resulting in time to be treated as worked in the respective pay references periods as:</t>
  </si>
  <si>
    <t>Month</t>
  </si>
  <si>
    <t>Pay reference period</t>
  </si>
  <si>
    <t>Time treated as worked</t>
  </si>
  <si>
    <t>Total</t>
  </si>
  <si>
    <t>NMWM08080 &amp; NMWM08090</t>
  </si>
  <si>
    <t>2nd variation from =</t>
  </si>
  <si>
    <t>Contract varied from =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</si>
</sst>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\-yy"/>
    <numFmt numFmtId="179" formatCode="mmm\-yyyy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_-&quot;£&quot;* #,##0.000_-;\-&quot;£&quot;* #,##0.000_-;_-&quot;£&quot;* &quot;-&quot;??_-;_-@_-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sz val="9"/>
      <name val="Symbol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Verdana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3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 quotePrefix="1">
      <alignment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11" xfId="0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14" fontId="7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7" fillId="0" borderId="2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50" fillId="0" borderId="0" xfId="0" applyFont="1" applyAlignment="1">
      <alignment/>
    </xf>
    <xf numFmtId="170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70" fontId="50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10.140625" style="0" bestFit="1" customWidth="1"/>
    <col min="2" max="2" width="9.28125" style="0" bestFit="1" customWidth="1"/>
    <col min="3" max="3" width="18.57421875" style="0" bestFit="1" customWidth="1"/>
    <col min="4" max="4" width="2.28125" style="0" customWidth="1"/>
    <col min="5" max="5" width="11.421875" style="0" customWidth="1"/>
    <col min="6" max="6" width="1.28515625" style="0" customWidth="1"/>
    <col min="7" max="7" width="10.28125" style="0" customWidth="1"/>
    <col min="10" max="10" width="10.421875" style="0" customWidth="1"/>
    <col min="11" max="11" width="10.28125" style="0" customWidth="1"/>
    <col min="12" max="12" width="18.57421875" style="0" bestFit="1" customWidth="1"/>
    <col min="13" max="13" width="2.28125" style="0" customWidth="1"/>
    <col min="14" max="14" width="12.7109375" style="0" bestFit="1" customWidth="1"/>
    <col min="15" max="15" width="1.28515625" style="0" customWidth="1"/>
    <col min="16" max="16" width="10.28125" style="0" customWidth="1"/>
  </cols>
  <sheetData>
    <row r="1" spans="1:4" ht="12.75">
      <c r="A1" s="1" t="s">
        <v>19</v>
      </c>
      <c r="D1" s="2"/>
    </row>
    <row r="3" spans="1:21" ht="12.75">
      <c r="A3" s="57" t="s">
        <v>0</v>
      </c>
      <c r="B3" s="58"/>
      <c r="C3" s="58"/>
      <c r="D3" s="58"/>
      <c r="E3" s="58"/>
      <c r="F3" s="58"/>
      <c r="G3" s="58"/>
      <c r="H3" s="58"/>
      <c r="I3" s="58"/>
      <c r="Q3" s="3"/>
      <c r="R3" s="3"/>
      <c r="S3" s="3"/>
      <c r="T3" s="3"/>
      <c r="U3" s="3"/>
    </row>
    <row r="5" spans="1:10" ht="12.75">
      <c r="A5" s="4" t="s">
        <v>1</v>
      </c>
      <c r="J5" s="4" t="s">
        <v>2</v>
      </c>
    </row>
    <row r="6" spans="1:15" ht="12.75">
      <c r="A6" s="5"/>
      <c r="B6" s="5"/>
      <c r="C6" s="6"/>
      <c r="D6" s="7"/>
      <c r="E6" s="8"/>
      <c r="F6" s="5"/>
      <c r="J6" s="5"/>
      <c r="K6" s="5"/>
      <c r="L6" s="6"/>
      <c r="M6" s="7"/>
      <c r="N6" s="8"/>
      <c r="O6" s="5"/>
    </row>
    <row r="7" spans="1:16" ht="12.75">
      <c r="A7" s="5" t="s">
        <v>3</v>
      </c>
      <c r="B7" s="5"/>
      <c r="C7" s="9">
        <v>42826</v>
      </c>
      <c r="D7" s="7" t="s">
        <v>4</v>
      </c>
      <c r="E7" s="61">
        <f>DATE(YEAR(C7)+1,MONTH(C7),DAY(C7))-1</f>
        <v>43190</v>
      </c>
      <c r="F7" s="62"/>
      <c r="G7" s="62"/>
      <c r="J7" s="67" t="s">
        <v>3</v>
      </c>
      <c r="K7" s="67"/>
      <c r="L7" s="68">
        <f>C7</f>
        <v>42826</v>
      </c>
      <c r="M7" s="69" t="s">
        <v>4</v>
      </c>
      <c r="N7" s="70">
        <f>DATE(YEAR(L7)+1,MONTH(L7),DAY(L7))-1</f>
        <v>43190</v>
      </c>
      <c r="O7" s="71"/>
      <c r="P7" s="71"/>
    </row>
    <row r="8" spans="1:15" ht="12.75">
      <c r="A8" s="5"/>
      <c r="B8" s="5"/>
      <c r="C8" s="5"/>
      <c r="D8" s="5"/>
      <c r="E8" s="5"/>
      <c r="F8" s="5"/>
      <c r="J8" s="5"/>
      <c r="K8" s="5"/>
      <c r="L8" s="5"/>
      <c r="M8" s="5"/>
      <c r="N8" s="5"/>
      <c r="O8" s="5"/>
    </row>
    <row r="9" spans="1:15" ht="12.75">
      <c r="A9" s="5" t="s">
        <v>5</v>
      </c>
      <c r="B9" s="5"/>
      <c r="C9" s="10">
        <v>2080</v>
      </c>
      <c r="D9" s="5"/>
      <c r="E9" s="5"/>
      <c r="F9" s="5"/>
      <c r="J9" s="5"/>
      <c r="K9" s="5"/>
      <c r="L9" s="7"/>
      <c r="M9" s="5"/>
      <c r="N9" s="5"/>
      <c r="O9" s="5"/>
    </row>
    <row r="10" spans="1:15" ht="12.75">
      <c r="A10" s="5"/>
      <c r="B10" s="5"/>
      <c r="C10" s="11"/>
      <c r="D10" s="5"/>
      <c r="E10" s="5"/>
      <c r="F10" s="5"/>
      <c r="J10" s="5"/>
      <c r="K10" s="5"/>
      <c r="L10" s="8"/>
      <c r="M10" s="5"/>
      <c r="N10" s="5"/>
      <c r="O10" s="5"/>
    </row>
    <row r="11" spans="1:15" ht="12.75">
      <c r="A11" s="5" t="s">
        <v>21</v>
      </c>
      <c r="C11" s="9">
        <v>43101</v>
      </c>
      <c r="D11" s="7" t="s">
        <v>4</v>
      </c>
      <c r="E11" s="10">
        <v>1820</v>
      </c>
      <c r="F11" s="5" t="s">
        <v>6</v>
      </c>
      <c r="J11" s="5" t="s">
        <v>20</v>
      </c>
      <c r="K11" s="5"/>
      <c r="L11" s="9">
        <v>43132</v>
      </c>
      <c r="M11" s="5" t="s">
        <v>4</v>
      </c>
      <c r="N11" s="10">
        <v>1950</v>
      </c>
      <c r="O11" s="5" t="s">
        <v>6</v>
      </c>
    </row>
    <row r="12" spans="1:15" ht="12.75">
      <c r="A12" s="5"/>
      <c r="C12" s="8"/>
      <c r="D12" s="5"/>
      <c r="E12" s="5"/>
      <c r="F12" s="5"/>
      <c r="J12" s="5"/>
      <c r="K12" s="5"/>
      <c r="L12" s="11"/>
      <c r="M12" s="5"/>
      <c r="N12" s="5"/>
      <c r="O12" s="5"/>
    </row>
    <row r="13" spans="1:17" ht="27" customHeight="1">
      <c r="A13" s="63" t="str">
        <f>"Calculate the proportion of the basic hours attributable to the period from the start of the calculation year, "&amp;TEXT(C7,"d mmmm")&amp;" to "&amp;TEXT(C11-1,"dd mmmm")&amp;" ("&amp;C11-C7&amp;") days"</f>
        <v>Calculate the proportion of the basic hours attributable to the period from the start of the calculation year, 1 April to 31 December (275) days</v>
      </c>
      <c r="B13" s="63"/>
      <c r="C13" s="63"/>
      <c r="D13" s="63"/>
      <c r="E13" s="63"/>
      <c r="F13" s="63"/>
      <c r="G13" s="63"/>
      <c r="H13" s="63"/>
      <c r="J13" s="63" t="str">
        <f>"Calculate the proportion of the basic hours attributable to the period between variations, "&amp;TEXT(C11,"d mmmm")&amp;" to "&amp;TEXT(L11-1,"dd mmmm")&amp;" ("&amp;L11-C11&amp;") days"</f>
        <v>Calculate the proportion of the basic hours attributable to the period between variations, 1 January to 31 January (31) days</v>
      </c>
      <c r="K13" s="63"/>
      <c r="L13" s="63"/>
      <c r="M13" s="63"/>
      <c r="N13" s="63"/>
      <c r="O13" s="63"/>
      <c r="P13" s="63"/>
      <c r="Q13" s="63"/>
    </row>
    <row r="14" spans="1:17" ht="8.25" customHeight="1">
      <c r="A14" s="12"/>
      <c r="B14" s="5"/>
      <c r="C14" s="13"/>
      <c r="D14" s="13"/>
      <c r="E14" s="13"/>
      <c r="F14" s="13"/>
      <c r="G14" s="13"/>
      <c r="H14" s="13"/>
      <c r="J14" s="12"/>
      <c r="K14" s="5"/>
      <c r="L14" s="13"/>
      <c r="M14" s="13"/>
      <c r="N14" s="13"/>
      <c r="O14" s="13"/>
      <c r="P14" s="13"/>
      <c r="Q14" s="13"/>
    </row>
    <row r="15" spans="1:17" ht="12.75" thickBot="1">
      <c r="A15" s="5"/>
      <c r="B15" s="7" t="s">
        <v>7</v>
      </c>
      <c r="C15" s="14">
        <f>C9</f>
        <v>2080</v>
      </c>
      <c r="D15" s="13" t="s">
        <v>8</v>
      </c>
      <c r="E15" s="15">
        <f>C11-C7</f>
        <v>275</v>
      </c>
      <c r="F15" s="16" t="s">
        <v>9</v>
      </c>
      <c r="G15" s="17">
        <f>E15/E16*C15</f>
        <v>1567.123287671233</v>
      </c>
      <c r="H15" s="18" t="s">
        <v>6</v>
      </c>
      <c r="J15" s="5"/>
      <c r="K15" s="5" t="s">
        <v>10</v>
      </c>
      <c r="L15" s="14">
        <f>E11</f>
        <v>1820</v>
      </c>
      <c r="M15" s="13" t="s">
        <v>8</v>
      </c>
      <c r="N15" s="15">
        <f>L11-C11</f>
        <v>31</v>
      </c>
      <c r="O15" s="16" t="s">
        <v>9</v>
      </c>
      <c r="P15" s="17">
        <f>N15/N16*L15</f>
        <v>154.5753424657534</v>
      </c>
      <c r="Q15" s="18" t="s">
        <v>6</v>
      </c>
    </row>
    <row r="16" spans="1:17" ht="12.75">
      <c r="A16" s="5"/>
      <c r="B16" s="5"/>
      <c r="C16" s="19"/>
      <c r="D16" s="13"/>
      <c r="E16" s="19">
        <v>365</v>
      </c>
      <c r="F16" s="13"/>
      <c r="G16" s="13"/>
      <c r="H16" s="13"/>
      <c r="J16" s="5"/>
      <c r="K16" s="5"/>
      <c r="L16" s="19"/>
      <c r="M16" s="13"/>
      <c r="N16" s="19">
        <v>365</v>
      </c>
      <c r="O16" s="13"/>
      <c r="P16" s="13"/>
      <c r="Q16" s="13"/>
    </row>
    <row r="17" spans="2:15" ht="12.75">
      <c r="B17" s="5"/>
      <c r="C17" s="5"/>
      <c r="D17" s="5"/>
      <c r="E17" s="5"/>
      <c r="F17" s="5"/>
      <c r="K17" s="5"/>
      <c r="L17" s="5"/>
      <c r="M17" s="5"/>
      <c r="N17" s="5"/>
      <c r="O17" s="5"/>
    </row>
    <row r="18" spans="1:17" ht="25.5" customHeight="1">
      <c r="A18" s="63" t="str">
        <f>"Calculate the proportion of the basic hours attributable to the period following the variation, "&amp;TEXT(C11,"d mmmm")&amp;" to "&amp;TEXT(E7,"dd mmmm")&amp;" ("&amp;E7-C11+1&amp;") days"</f>
        <v>Calculate the proportion of the basic hours attributable to the period following the variation, 1 January to 31 March (90) days</v>
      </c>
      <c r="B18" s="64"/>
      <c r="C18" s="64"/>
      <c r="D18" s="64"/>
      <c r="E18" s="64"/>
      <c r="F18" s="64"/>
      <c r="G18" s="64"/>
      <c r="H18" s="64"/>
      <c r="J18" s="63" t="str">
        <f>"Calculate the proportion of the basic hours attributable to the period following the subsequent variation, "&amp;TEXT(L11,"d mmmm")&amp;" to "&amp;TEXT(N7,"dd mmmm")&amp;" ("&amp;N7-L11+1&amp;") days"</f>
        <v>Calculate the proportion of the basic hours attributable to the period following the subsequent variation, 1 February to 31 March (59) days</v>
      </c>
      <c r="K18" s="64"/>
      <c r="L18" s="64"/>
      <c r="M18" s="64"/>
      <c r="N18" s="64"/>
      <c r="O18" s="64"/>
      <c r="P18" s="64"/>
      <c r="Q18" s="64"/>
    </row>
    <row r="19" spans="2:17" ht="8.25" customHeight="1">
      <c r="B19" s="5"/>
      <c r="C19" s="13"/>
      <c r="D19" s="13"/>
      <c r="E19" s="13"/>
      <c r="F19" s="13"/>
      <c r="G19" s="13"/>
      <c r="H19" s="13"/>
      <c r="K19" s="5"/>
      <c r="L19" s="13"/>
      <c r="M19" s="13"/>
      <c r="N19" s="13"/>
      <c r="O19" s="13"/>
      <c r="P19" s="13"/>
      <c r="Q19" s="13"/>
    </row>
    <row r="20" spans="2:17" ht="12.75" thickBot="1">
      <c r="B20" s="7" t="s">
        <v>11</v>
      </c>
      <c r="C20" s="14">
        <f>E11</f>
        <v>1820</v>
      </c>
      <c r="D20" s="13" t="s">
        <v>8</v>
      </c>
      <c r="E20" s="15">
        <f>E7+1-C11</f>
        <v>90</v>
      </c>
      <c r="F20" s="16" t="s">
        <v>9</v>
      </c>
      <c r="G20" s="17">
        <f>E20/E21*C20</f>
        <v>448.7671232876712</v>
      </c>
      <c r="H20" s="18" t="s">
        <v>6</v>
      </c>
      <c r="K20" s="5" t="s">
        <v>12</v>
      </c>
      <c r="L20" s="14">
        <f>N11</f>
        <v>1950</v>
      </c>
      <c r="M20" s="13" t="s">
        <v>8</v>
      </c>
      <c r="N20" s="15">
        <f>E7+1-L11</f>
        <v>59</v>
      </c>
      <c r="O20" s="16" t="s">
        <v>9</v>
      </c>
      <c r="P20" s="17">
        <f>N20/N21*L20</f>
        <v>315.2054794520548</v>
      </c>
      <c r="Q20" s="18" t="s">
        <v>6</v>
      </c>
    </row>
    <row r="21" spans="2:17" ht="12.75">
      <c r="B21" s="5"/>
      <c r="C21" s="19"/>
      <c r="D21" s="13"/>
      <c r="E21" s="19">
        <v>365</v>
      </c>
      <c r="F21" s="13"/>
      <c r="G21" s="13"/>
      <c r="H21" s="13"/>
      <c r="K21" s="5"/>
      <c r="L21" s="19"/>
      <c r="M21" s="13"/>
      <c r="N21" s="19">
        <v>365</v>
      </c>
      <c r="O21" s="13"/>
      <c r="P21" s="13"/>
      <c r="Q21" s="13"/>
    </row>
    <row r="22" spans="2:8" ht="12.75" thickBot="1">
      <c r="B22" s="5"/>
      <c r="C22" s="5"/>
      <c r="D22" s="5"/>
      <c r="E22" s="5"/>
      <c r="F22" s="5"/>
      <c r="G22" s="20"/>
      <c r="H22" s="21"/>
    </row>
    <row r="23" spans="1:17" ht="27" customHeight="1" thickBot="1">
      <c r="A23" s="65" t="str">
        <f>"Adjusted basic hours for calculation year from "&amp;TEXT(C11,"d mmmm")&amp;" due to variation (a. + b.)"</f>
        <v>Adjusted basic hours for calculation year from 1 January due to variation (a. + b.)</v>
      </c>
      <c r="B23" s="66"/>
      <c r="C23" s="66"/>
      <c r="D23" s="66"/>
      <c r="E23" s="66"/>
      <c r="F23" s="22"/>
      <c r="G23" s="23">
        <f>G15+G20</f>
        <v>2015.890410958904</v>
      </c>
      <c r="H23" s="24" t="s">
        <v>6</v>
      </c>
      <c r="J23" s="65" t="str">
        <f>"Adjusted basic hours for calculation year from "&amp;TEXT(L11,"d mmmm")&amp;" due to variation (a. + b2. + c.)"</f>
        <v>Adjusted basic hours for calculation year from 1 February due to variation (a. + b2. + c.)</v>
      </c>
      <c r="K23" s="66"/>
      <c r="L23" s="66"/>
      <c r="M23" s="66"/>
      <c r="N23" s="66"/>
      <c r="O23" s="22"/>
      <c r="P23" s="23">
        <f>G15+P15+P20</f>
        <v>2036.9041095890411</v>
      </c>
      <c r="Q23" s="24" t="s">
        <v>6</v>
      </c>
    </row>
    <row r="24" spans="2:15" ht="12.75">
      <c r="B24" s="5"/>
      <c r="C24" s="5"/>
      <c r="D24" s="5"/>
      <c r="E24" s="5"/>
      <c r="F24" s="5"/>
      <c r="K24" s="5"/>
      <c r="L24" s="5"/>
      <c r="M24" s="5"/>
      <c r="N24" s="5"/>
      <c r="O24" s="5"/>
    </row>
    <row r="25" spans="1:17" ht="20.25" customHeight="1">
      <c r="A25" s="63" t="str">
        <f>"Time treated as worked for pay reference periods prior to variation"</f>
        <v>Time treated as worked for pay reference periods prior to variation</v>
      </c>
      <c r="B25" s="63"/>
      <c r="C25" s="63"/>
      <c r="D25" s="63"/>
      <c r="E25" s="63"/>
      <c r="F25" s="63"/>
      <c r="G25" s="63"/>
      <c r="H25" s="63"/>
      <c r="J25" s="63" t="str">
        <f>"Time treated as worked for pay references following "&amp;TEXT(L11,"d mmmm yyyy")</f>
        <v>Time treated as worked for pay references following 1 February 2018</v>
      </c>
      <c r="K25" s="63"/>
      <c r="L25" s="63"/>
      <c r="M25" s="63"/>
      <c r="N25" s="63"/>
      <c r="O25" s="63"/>
      <c r="P25" s="63"/>
      <c r="Q25" s="63"/>
    </row>
    <row r="26" spans="1:16" ht="8.25" customHeight="1">
      <c r="A26" s="12"/>
      <c r="B26" s="5"/>
      <c r="C26" s="13"/>
      <c r="D26" s="13"/>
      <c r="E26" s="13"/>
      <c r="F26" s="13"/>
      <c r="G26" s="13"/>
      <c r="K26" s="5"/>
      <c r="L26" s="13"/>
      <c r="M26" s="13"/>
      <c r="N26" s="13"/>
      <c r="O26" s="13"/>
      <c r="P26" s="13"/>
    </row>
    <row r="27" spans="1:16" ht="12.75" thickBot="1">
      <c r="A27" s="5"/>
      <c r="B27" s="5"/>
      <c r="C27" s="25">
        <f>C9</f>
        <v>2080</v>
      </c>
      <c r="D27" s="13" t="s">
        <v>9</v>
      </c>
      <c r="E27" s="26">
        <f>C27/C28</f>
        <v>173.33333333333334</v>
      </c>
      <c r="F27" s="18" t="s">
        <v>13</v>
      </c>
      <c r="G27" s="18"/>
      <c r="K27" s="5"/>
      <c r="L27" s="25">
        <f>L20</f>
        <v>1950</v>
      </c>
      <c r="M27" s="13" t="s">
        <v>9</v>
      </c>
      <c r="N27" s="26">
        <f>L27/L28</f>
        <v>162.5</v>
      </c>
      <c r="O27" s="18" t="s">
        <v>13</v>
      </c>
      <c r="P27" s="18"/>
    </row>
    <row r="28" spans="1:16" ht="12.75">
      <c r="A28" s="5"/>
      <c r="B28" s="5"/>
      <c r="C28" s="19">
        <v>12</v>
      </c>
      <c r="D28" s="13"/>
      <c r="E28" s="13"/>
      <c r="F28" s="13"/>
      <c r="G28" s="13"/>
      <c r="K28" s="5"/>
      <c r="L28" s="19">
        <v>12</v>
      </c>
      <c r="M28" s="13"/>
      <c r="N28" s="13"/>
      <c r="O28" s="13"/>
      <c r="P28" s="13"/>
    </row>
    <row r="29" spans="1:15" ht="12.75" customHeight="1">
      <c r="A29" s="63" t="str">
        <f>"Time treated as worked for pay references following "&amp;TEXT(C11,"d mmmm yyyy")</f>
        <v>Time treated as worked for pay references following 1 January 2018</v>
      </c>
      <c r="B29" s="63"/>
      <c r="C29" s="63"/>
      <c r="D29" s="63"/>
      <c r="E29" s="63"/>
      <c r="F29" s="63"/>
      <c r="G29" s="63"/>
      <c r="H29" s="63"/>
      <c r="K29" s="5"/>
      <c r="L29" s="5"/>
      <c r="M29" s="5"/>
      <c r="N29" s="5"/>
      <c r="O29" s="5"/>
    </row>
    <row r="30" spans="2:15" ht="8.25" customHeight="1">
      <c r="B30" s="5"/>
      <c r="C30" s="13"/>
      <c r="D30" s="13"/>
      <c r="E30" s="13"/>
      <c r="F30" s="13"/>
      <c r="G30" s="13"/>
      <c r="K30" s="5"/>
      <c r="L30" s="5"/>
      <c r="M30" s="5"/>
      <c r="N30" s="5"/>
      <c r="O30" s="5"/>
    </row>
    <row r="31" spans="2:15" ht="12.75" thickBot="1">
      <c r="B31" s="5"/>
      <c r="C31" s="25">
        <f>C20</f>
        <v>1820</v>
      </c>
      <c r="D31" s="13" t="s">
        <v>9</v>
      </c>
      <c r="E31" s="26">
        <f>C31/C32</f>
        <v>151.66666666666666</v>
      </c>
      <c r="F31" s="18" t="s">
        <v>13</v>
      </c>
      <c r="G31" s="18"/>
      <c r="K31" s="5"/>
      <c r="L31" s="5"/>
      <c r="M31" s="5"/>
      <c r="N31" s="5"/>
      <c r="O31" s="5"/>
    </row>
    <row r="32" spans="2:15" ht="12.75">
      <c r="B32" s="5"/>
      <c r="C32" s="19">
        <v>12</v>
      </c>
      <c r="D32" s="13"/>
      <c r="E32" s="13"/>
      <c r="F32" s="13"/>
      <c r="G32" s="13"/>
      <c r="K32" s="5"/>
      <c r="L32" s="5"/>
      <c r="M32" s="5"/>
      <c r="N32" s="5"/>
      <c r="O32" s="5"/>
    </row>
    <row r="33" spans="2:15" ht="12.75">
      <c r="B33" s="5"/>
      <c r="C33" s="5"/>
      <c r="D33" s="5"/>
      <c r="E33" s="5"/>
      <c r="F33" s="5"/>
      <c r="K33" s="5"/>
      <c r="L33" s="5"/>
      <c r="M33" s="5"/>
      <c r="N33" s="5"/>
      <c r="O33" s="5"/>
    </row>
    <row r="34" spans="1:17" ht="27" customHeight="1" thickBot="1">
      <c r="A34" s="63" t="s">
        <v>14</v>
      </c>
      <c r="B34" s="64"/>
      <c r="C34" s="64"/>
      <c r="D34" s="64"/>
      <c r="E34" s="64"/>
      <c r="F34" s="64"/>
      <c r="G34" s="64"/>
      <c r="H34" s="64"/>
      <c r="J34" s="63" t="s">
        <v>14</v>
      </c>
      <c r="K34" s="64"/>
      <c r="L34" s="64"/>
      <c r="M34" s="64"/>
      <c r="N34" s="64"/>
      <c r="O34" s="64"/>
      <c r="P34" s="64"/>
      <c r="Q34" s="64"/>
    </row>
    <row r="35" spans="1:16" ht="53.25" customHeight="1" thickBot="1">
      <c r="A35" s="5"/>
      <c r="B35" s="27" t="s">
        <v>15</v>
      </c>
      <c r="C35" s="59" t="s">
        <v>16</v>
      </c>
      <c r="D35" s="60"/>
      <c r="E35" s="60"/>
      <c r="F35" s="28"/>
      <c r="G35" s="28" t="s">
        <v>17</v>
      </c>
      <c r="J35" s="5"/>
      <c r="K35" s="27" t="s">
        <v>15</v>
      </c>
      <c r="L35" s="59" t="s">
        <v>16</v>
      </c>
      <c r="M35" s="60"/>
      <c r="N35" s="60"/>
      <c r="O35" s="28"/>
      <c r="P35" s="28" t="s">
        <v>17</v>
      </c>
    </row>
    <row r="36" spans="1:16" ht="12.75">
      <c r="A36" s="29"/>
      <c r="B36" s="30">
        <v>1</v>
      </c>
      <c r="C36" s="31">
        <f>C7</f>
        <v>42826</v>
      </c>
      <c r="D36" s="32"/>
      <c r="E36" s="33">
        <f aca="true" t="shared" si="0" ref="E36:E47">DATE(YEAR(C36),MONTH(C36)+1,DAY(C36))-1</f>
        <v>42855</v>
      </c>
      <c r="F36" s="34"/>
      <c r="G36" s="40">
        <f>IF(C36&lt;$C$11,$E$27,$E$31)</f>
        <v>173.33333333333334</v>
      </c>
      <c r="J36" s="29"/>
      <c r="K36" s="30">
        <v>1</v>
      </c>
      <c r="L36" s="31">
        <f>L7</f>
        <v>42826</v>
      </c>
      <c r="M36" s="32"/>
      <c r="N36" s="33">
        <f aca="true" t="shared" si="1" ref="N36:N47">DATE(YEAR(L36),MONTH(L36)+1,DAY(L36))-1</f>
        <v>42855</v>
      </c>
      <c r="O36" s="34"/>
      <c r="P36" s="40">
        <f aca="true" t="shared" si="2" ref="P36:P45">IF(N36&lt;$C$11,$E$27,(IF(L36&lt;$L$11,$E$31,$N$27)))</f>
        <v>173.33333333333334</v>
      </c>
    </row>
    <row r="37" spans="2:16" ht="12.75">
      <c r="B37" s="35">
        <v>2</v>
      </c>
      <c r="C37" s="36">
        <f aca="true" t="shared" si="3" ref="C37:C47">DATE(YEAR(C36),MONTH(C36)+1,DAY(C36))</f>
        <v>42856</v>
      </c>
      <c r="D37" s="37"/>
      <c r="E37" s="38">
        <f t="shared" si="0"/>
        <v>42886</v>
      </c>
      <c r="F37" s="39"/>
      <c r="G37" s="40">
        <f aca="true" t="shared" si="4" ref="G37:G47">IF(C37&lt;$C$11,$E$27,$E$31)</f>
        <v>173.33333333333334</v>
      </c>
      <c r="K37" s="35">
        <v>2</v>
      </c>
      <c r="L37" s="36">
        <f aca="true" t="shared" si="5" ref="L37:L47">DATE(YEAR(L36),MONTH(L36)+1,DAY(L36))</f>
        <v>42856</v>
      </c>
      <c r="M37" s="37"/>
      <c r="N37" s="38">
        <f t="shared" si="1"/>
        <v>42886</v>
      </c>
      <c r="O37" s="39"/>
      <c r="P37" s="40">
        <f t="shared" si="2"/>
        <v>173.33333333333334</v>
      </c>
    </row>
    <row r="38" spans="2:16" ht="12.75">
      <c r="B38" s="35">
        <v>3</v>
      </c>
      <c r="C38" s="36">
        <f t="shared" si="3"/>
        <v>42887</v>
      </c>
      <c r="D38" s="37"/>
      <c r="E38" s="38">
        <f t="shared" si="0"/>
        <v>42916</v>
      </c>
      <c r="F38" s="39"/>
      <c r="G38" s="40">
        <f t="shared" si="4"/>
        <v>173.33333333333334</v>
      </c>
      <c r="K38" s="35">
        <v>3</v>
      </c>
      <c r="L38" s="36">
        <f t="shared" si="5"/>
        <v>42887</v>
      </c>
      <c r="M38" s="37"/>
      <c r="N38" s="38">
        <f t="shared" si="1"/>
        <v>42916</v>
      </c>
      <c r="O38" s="39"/>
      <c r="P38" s="40">
        <f t="shared" si="2"/>
        <v>173.33333333333334</v>
      </c>
    </row>
    <row r="39" spans="2:16" ht="12.75">
      <c r="B39" s="35">
        <v>4</v>
      </c>
      <c r="C39" s="36">
        <f t="shared" si="3"/>
        <v>42917</v>
      </c>
      <c r="D39" s="37"/>
      <c r="E39" s="38">
        <f t="shared" si="0"/>
        <v>42947</v>
      </c>
      <c r="F39" s="39"/>
      <c r="G39" s="40">
        <f t="shared" si="4"/>
        <v>173.33333333333334</v>
      </c>
      <c r="K39" s="35">
        <v>4</v>
      </c>
      <c r="L39" s="36">
        <f t="shared" si="5"/>
        <v>42917</v>
      </c>
      <c r="M39" s="37"/>
      <c r="N39" s="38">
        <f t="shared" si="1"/>
        <v>42947</v>
      </c>
      <c r="O39" s="39"/>
      <c r="P39" s="40">
        <f t="shared" si="2"/>
        <v>173.33333333333334</v>
      </c>
    </row>
    <row r="40" spans="2:16" ht="12.75">
      <c r="B40" s="35">
        <v>5</v>
      </c>
      <c r="C40" s="36">
        <f t="shared" si="3"/>
        <v>42948</v>
      </c>
      <c r="D40" s="37"/>
      <c r="E40" s="38">
        <f t="shared" si="0"/>
        <v>42978</v>
      </c>
      <c r="F40" s="39"/>
      <c r="G40" s="40">
        <f t="shared" si="4"/>
        <v>173.33333333333334</v>
      </c>
      <c r="K40" s="35">
        <v>5</v>
      </c>
      <c r="L40" s="36">
        <f t="shared" si="5"/>
        <v>42948</v>
      </c>
      <c r="M40" s="37"/>
      <c r="N40" s="38">
        <f t="shared" si="1"/>
        <v>42978</v>
      </c>
      <c r="O40" s="39"/>
      <c r="P40" s="40">
        <f t="shared" si="2"/>
        <v>173.33333333333334</v>
      </c>
    </row>
    <row r="41" spans="2:16" ht="12.75">
      <c r="B41" s="35">
        <v>6</v>
      </c>
      <c r="C41" s="36">
        <f t="shared" si="3"/>
        <v>42979</v>
      </c>
      <c r="D41" s="37"/>
      <c r="E41" s="38">
        <f t="shared" si="0"/>
        <v>43008</v>
      </c>
      <c r="F41" s="39"/>
      <c r="G41" s="40">
        <f t="shared" si="4"/>
        <v>173.33333333333334</v>
      </c>
      <c r="K41" s="35">
        <v>6</v>
      </c>
      <c r="L41" s="36">
        <f t="shared" si="5"/>
        <v>42979</v>
      </c>
      <c r="M41" s="37"/>
      <c r="N41" s="38">
        <f t="shared" si="1"/>
        <v>43008</v>
      </c>
      <c r="O41" s="39"/>
      <c r="P41" s="40">
        <f t="shared" si="2"/>
        <v>173.33333333333334</v>
      </c>
    </row>
    <row r="42" spans="2:16" ht="12.75">
      <c r="B42" s="35">
        <v>7</v>
      </c>
      <c r="C42" s="36">
        <f t="shared" si="3"/>
        <v>43009</v>
      </c>
      <c r="D42" s="37"/>
      <c r="E42" s="38">
        <f t="shared" si="0"/>
        <v>43039</v>
      </c>
      <c r="F42" s="39"/>
      <c r="G42" s="40">
        <f t="shared" si="4"/>
        <v>173.33333333333334</v>
      </c>
      <c r="K42" s="35">
        <v>7</v>
      </c>
      <c r="L42" s="36">
        <f t="shared" si="5"/>
        <v>43009</v>
      </c>
      <c r="M42" s="37"/>
      <c r="N42" s="38">
        <f t="shared" si="1"/>
        <v>43039</v>
      </c>
      <c r="O42" s="39"/>
      <c r="P42" s="40">
        <f t="shared" si="2"/>
        <v>173.33333333333334</v>
      </c>
    </row>
    <row r="43" spans="2:16" ht="12.75">
      <c r="B43" s="35">
        <v>8</v>
      </c>
      <c r="C43" s="36">
        <f t="shared" si="3"/>
        <v>43040</v>
      </c>
      <c r="D43" s="37"/>
      <c r="E43" s="38">
        <f t="shared" si="0"/>
        <v>43069</v>
      </c>
      <c r="F43" s="39"/>
      <c r="G43" s="40">
        <f t="shared" si="4"/>
        <v>173.33333333333334</v>
      </c>
      <c r="K43" s="35">
        <v>8</v>
      </c>
      <c r="L43" s="36">
        <f t="shared" si="5"/>
        <v>43040</v>
      </c>
      <c r="M43" s="37"/>
      <c r="N43" s="38">
        <f t="shared" si="1"/>
        <v>43069</v>
      </c>
      <c r="O43" s="39"/>
      <c r="P43" s="40">
        <f t="shared" si="2"/>
        <v>173.33333333333334</v>
      </c>
    </row>
    <row r="44" spans="2:16" ht="12.75">
      <c r="B44" s="35">
        <v>9</v>
      </c>
      <c r="C44" s="36">
        <f t="shared" si="3"/>
        <v>43070</v>
      </c>
      <c r="D44" s="37"/>
      <c r="E44" s="38">
        <f t="shared" si="0"/>
        <v>43100</v>
      </c>
      <c r="F44" s="39"/>
      <c r="G44" s="40">
        <f t="shared" si="4"/>
        <v>173.33333333333334</v>
      </c>
      <c r="K44" s="35">
        <v>9</v>
      </c>
      <c r="L44" s="36">
        <f t="shared" si="5"/>
        <v>43070</v>
      </c>
      <c r="M44" s="37"/>
      <c r="N44" s="38">
        <f t="shared" si="1"/>
        <v>43100</v>
      </c>
      <c r="O44" s="39"/>
      <c r="P44" s="40">
        <f t="shared" si="2"/>
        <v>173.33333333333334</v>
      </c>
    </row>
    <row r="45" spans="2:16" ht="12.75">
      <c r="B45" s="35">
        <v>10</v>
      </c>
      <c r="C45" s="36">
        <f t="shared" si="3"/>
        <v>43101</v>
      </c>
      <c r="D45" s="37"/>
      <c r="E45" s="38">
        <f t="shared" si="0"/>
        <v>43131</v>
      </c>
      <c r="F45" s="39"/>
      <c r="G45" s="40">
        <f t="shared" si="4"/>
        <v>151.66666666666666</v>
      </c>
      <c r="K45" s="35">
        <v>10</v>
      </c>
      <c r="L45" s="36">
        <f t="shared" si="5"/>
        <v>43101</v>
      </c>
      <c r="M45" s="37"/>
      <c r="N45" s="38">
        <f t="shared" si="1"/>
        <v>43131</v>
      </c>
      <c r="O45" s="39"/>
      <c r="P45" s="40">
        <f t="shared" si="2"/>
        <v>151.66666666666666</v>
      </c>
    </row>
    <row r="46" spans="2:16" ht="12.75">
      <c r="B46" s="35">
        <v>11</v>
      </c>
      <c r="C46" s="36">
        <f t="shared" si="3"/>
        <v>43132</v>
      </c>
      <c r="D46" s="37"/>
      <c r="E46" s="38">
        <f t="shared" si="0"/>
        <v>43159</v>
      </c>
      <c r="F46" s="39"/>
      <c r="G46" s="40">
        <f t="shared" si="4"/>
        <v>151.66666666666666</v>
      </c>
      <c r="K46" s="35">
        <v>11</v>
      </c>
      <c r="L46" s="36">
        <f t="shared" si="5"/>
        <v>43132</v>
      </c>
      <c r="M46" s="37"/>
      <c r="N46" s="38">
        <f t="shared" si="1"/>
        <v>43159</v>
      </c>
      <c r="O46" s="39"/>
      <c r="P46" s="40">
        <f>IF(N46&lt;$C$11,$E$27,(IF(L46&lt;$L$11,$E$31,$N$27)))</f>
        <v>162.5</v>
      </c>
    </row>
    <row r="47" spans="2:16" ht="12.75" thickBot="1">
      <c r="B47" s="41">
        <v>12</v>
      </c>
      <c r="C47" s="42">
        <f t="shared" si="3"/>
        <v>43160</v>
      </c>
      <c r="D47" s="43"/>
      <c r="E47" s="44">
        <f t="shared" si="0"/>
        <v>43190</v>
      </c>
      <c r="F47" s="45"/>
      <c r="G47" s="40">
        <f t="shared" si="4"/>
        <v>151.66666666666666</v>
      </c>
      <c r="K47" s="41">
        <v>12</v>
      </c>
      <c r="L47" s="42">
        <f t="shared" si="5"/>
        <v>43160</v>
      </c>
      <c r="M47" s="43"/>
      <c r="N47" s="44">
        <f t="shared" si="1"/>
        <v>43190</v>
      </c>
      <c r="O47" s="45"/>
      <c r="P47" s="40">
        <f>IF(N47&lt;$C$11,$E$27,(IF(L47&lt;$L$11,$E$31,$N$27)))</f>
        <v>162.5</v>
      </c>
    </row>
    <row r="48" spans="2:16" ht="12.75">
      <c r="B48" s="46"/>
      <c r="C48" s="47"/>
      <c r="D48" s="47"/>
      <c r="E48" s="48"/>
      <c r="F48" s="48"/>
      <c r="G48" s="49"/>
      <c r="K48" s="46"/>
      <c r="L48" s="47"/>
      <c r="M48" s="47"/>
      <c r="N48" s="48"/>
      <c r="O48" s="48"/>
      <c r="P48" s="49"/>
    </row>
    <row r="49" spans="2:16" ht="12.75" thickBot="1">
      <c r="B49" s="50"/>
      <c r="C49" s="51"/>
      <c r="D49" s="51"/>
      <c r="E49" s="52" t="s">
        <v>18</v>
      </c>
      <c r="F49" s="53"/>
      <c r="G49" s="54">
        <f>SUM(G36:G47)</f>
        <v>2015</v>
      </c>
      <c r="K49" s="50"/>
      <c r="L49" s="51"/>
      <c r="M49" s="51"/>
      <c r="N49" s="52" t="s">
        <v>18</v>
      </c>
      <c r="O49" s="53"/>
      <c r="P49" s="54">
        <f>SUM(P36:P47)</f>
        <v>2036.6666666666665</v>
      </c>
    </row>
    <row r="50" spans="2:17" ht="12.75">
      <c r="B50" s="55"/>
      <c r="C50" s="56"/>
      <c r="D50" s="56"/>
      <c r="E50" s="56"/>
      <c r="F50" s="56"/>
      <c r="G50" s="56"/>
      <c r="H50" s="56"/>
      <c r="I50" s="56"/>
      <c r="K50" s="55"/>
      <c r="L50" s="56"/>
      <c r="M50" s="56"/>
      <c r="N50" s="56"/>
      <c r="O50" s="56"/>
      <c r="P50" s="56"/>
      <c r="Q50" s="56"/>
    </row>
  </sheetData>
  <sheetProtection password="CC98" sheet="1" objects="1" scenarios="1" selectLockedCells="1"/>
  <mergeCells count="16">
    <mergeCell ref="A34:H34"/>
    <mergeCell ref="E7:G7"/>
    <mergeCell ref="A18:H18"/>
    <mergeCell ref="A25:H25"/>
    <mergeCell ref="A23:E23"/>
    <mergeCell ref="A29:H29"/>
    <mergeCell ref="A3:I3"/>
    <mergeCell ref="C35:E35"/>
    <mergeCell ref="N7:P7"/>
    <mergeCell ref="J13:Q13"/>
    <mergeCell ref="J34:Q34"/>
    <mergeCell ref="L35:N35"/>
    <mergeCell ref="J18:Q18"/>
    <mergeCell ref="J23:N23"/>
    <mergeCell ref="J25:Q25"/>
    <mergeCell ref="A13:H13"/>
  </mergeCells>
  <printOptions/>
  <pageMargins left="0.17" right="0.17" top="0.4" bottom="0.34" header="0.24" footer="0.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Baker [6015969]</dc:creator>
  <cp:keywords/>
  <dc:description/>
  <cp:lastModifiedBy>Baker, Dave (PTCPP Technical Team)</cp:lastModifiedBy>
  <dcterms:created xsi:type="dcterms:W3CDTF">2014-03-19T14:57:23Z</dcterms:created>
  <dcterms:modified xsi:type="dcterms:W3CDTF">2018-08-30T15:03:20Z</dcterms:modified>
  <cp:category/>
  <cp:version/>
  <cp:contentType/>
  <cp:contentStatus/>
</cp:coreProperties>
</file>